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AREAS GENERALES" sheetId="1" r:id="rId1"/>
    <sheet name="OTROS ESPACIOS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<sst xmlns="http://schemas.openxmlformats.org/spreadsheetml/2006/main" count="108" uniqueCount="97">
  <si>
    <t>PORCENTAJE DE OCUPACIÓN</t>
  </si>
  <si>
    <t>CANTIDAD DE BAÑOS</t>
  </si>
  <si>
    <t>CIRCULACIONES</t>
  </si>
  <si>
    <t>CANT AULAS</t>
  </si>
  <si>
    <t>CANT DE OFICINAS</t>
  </si>
  <si>
    <t>CANT DE LAB</t>
  </si>
  <si>
    <t>CANT DE AUDITORIOS</t>
  </si>
  <si>
    <t>CANT DE CAFETERÍAS</t>
  </si>
  <si>
    <t>CANT DE BIBLIOTECAS</t>
  </si>
  <si>
    <t>EDIFICIO</t>
  </si>
  <si>
    <t>PORCENTAJE OCUP</t>
  </si>
  <si>
    <t>PORCENTAJE  OCUP</t>
  </si>
  <si>
    <t>SUB - TOTAL</t>
  </si>
  <si>
    <t>UNIVERSIDAD DE CALDAS</t>
  </si>
  <si>
    <t>DIRECCIÒN DE PLANEACIÒN</t>
  </si>
  <si>
    <t xml:space="preserve"> ADMTIVO  BLOQUE A</t>
  </si>
  <si>
    <t xml:space="preserve"> PARQUE BLOQUE D</t>
  </si>
  <si>
    <t xml:space="preserve"> LABORAT BLOQUE E</t>
  </si>
  <si>
    <t xml:space="preserve"> BELLAS ARTES BLOQUE N</t>
  </si>
  <si>
    <t>PALOGRANDE BLOQUES H-I-J</t>
  </si>
  <si>
    <t>CENTRO DE MUSEOS BLOQUE O</t>
  </si>
  <si>
    <t>AGROPEC BLOQUE G</t>
  </si>
  <si>
    <t>VETER BLOQUE F</t>
  </si>
  <si>
    <t>BICENTENARIO BLOQUE U</t>
  </si>
  <si>
    <t xml:space="preserve"> CIENCIAS SALUD BLOQUES K-L-M</t>
  </si>
  <si>
    <r>
      <t xml:space="preserve">ESPACIOS DE SERVICIO       </t>
    </r>
    <r>
      <rPr>
        <sz val="8"/>
        <rFont val="Arial"/>
        <family val="2"/>
      </rPr>
      <t xml:space="preserve"> (fotocopiadoras, salas de exposición,cafetines,cocinetas, espacios de apoyo,consultorios, centros de documentacion, estructura,otros)</t>
    </r>
  </si>
  <si>
    <r>
      <t xml:space="preserve">OFICINAS**: </t>
    </r>
    <r>
      <rPr>
        <sz val="10"/>
        <rFont val="Arial"/>
        <family val="2"/>
      </rPr>
      <t>(incluyen oficinas administrativas, cubiculos docentes y direcciones de departamentos. En el archivo de soporte estan diferenciadas las áreas)</t>
    </r>
  </si>
  <si>
    <t>OTROS ESPACIOS</t>
  </si>
  <si>
    <t>ESPACIO</t>
  </si>
  <si>
    <t>ÁREA M2 CONSTRUÍDOS</t>
  </si>
  <si>
    <t>Residencias Masculinas- Sede Central</t>
  </si>
  <si>
    <t>Pabellon egresados Rafael Arango Villegas</t>
  </si>
  <si>
    <t>Gimnasio -Sede Central</t>
  </si>
  <si>
    <t>Velódromo</t>
  </si>
  <si>
    <t>Canchas de tennis</t>
  </si>
  <si>
    <t>Granjas -Montelindo-Tesorito-La Cruz- área libre</t>
  </si>
  <si>
    <t>Servicios Medicos- Sede Central</t>
  </si>
  <si>
    <t>Jardin Botánico área libre-Sede Central</t>
  </si>
  <si>
    <t>Jardin Botánico edificios-Sede Central</t>
  </si>
  <si>
    <t>Residencias femeninas- Sede Central</t>
  </si>
  <si>
    <t>TOTAL CONSTRUIDO</t>
  </si>
  <si>
    <t>TOTAL NO CONSTRUIDO</t>
  </si>
  <si>
    <t>Antigua sede veterinaria</t>
  </si>
  <si>
    <t>* INCLUÍDA EL ÁREA DE 703 DE PLANTA TRATAMIENTO</t>
  </si>
  <si>
    <r>
      <t xml:space="preserve">GRANJAS </t>
    </r>
    <r>
      <rPr>
        <b/>
        <sz val="7.5"/>
        <rFont val="Arial"/>
        <family val="2"/>
      </rPr>
      <t>(MONTELINDO-TESORITO-LA CRUZ)</t>
    </r>
  </si>
  <si>
    <t>*INCLUIDOS LOS 2 BIOFILOS</t>
  </si>
  <si>
    <t>*BLOQUE B, ESTÁ INCLUIDA EL ÁREA DE LA ANH 761 m2 SIN CIRCULACION CENTRAL</t>
  </si>
  <si>
    <t>montelindo 640000      tesorito 710000     la cruz 350000</t>
  </si>
  <si>
    <t>Zonas verdes</t>
  </si>
  <si>
    <t>Parqueaderos, incluye áreas de circulación de vehiculos</t>
  </si>
  <si>
    <t>TOTAL ÁREAS LIBRES</t>
  </si>
  <si>
    <t>contando con q solo tenemos la mitad del área</t>
  </si>
  <si>
    <t>OTROS SEDE CENTRAL</t>
  </si>
  <si>
    <t>NO INCLUYE INVERNADEROS NI ESPACIOS CUBIERTOS CON PLÁSTICO</t>
  </si>
  <si>
    <t>Biófilos S001 y S002</t>
  </si>
  <si>
    <t>CANTIDAD DE ESPACIOS DEPORTIVOS</t>
  </si>
  <si>
    <t>ÁREA M2 NO CONSTRUIDOS</t>
  </si>
  <si>
    <t>ÁREA M2 LIBRES</t>
  </si>
  <si>
    <t>CANTIDAD DE RESIDENCIAS ESTUDIANTILES</t>
  </si>
  <si>
    <t>OTROS SEDE SANCANCIO</t>
  </si>
  <si>
    <t>Bicentenario-canchas,patios y piscina</t>
  </si>
  <si>
    <t>Bicentenario- área libre</t>
  </si>
  <si>
    <r>
      <t xml:space="preserve">CAFETERIAS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</t>
    </r>
    <r>
      <rPr>
        <sz val="8"/>
        <rFont val="Arial"/>
        <family val="2"/>
      </rPr>
      <t>AREA CONSTR. EN M2</t>
    </r>
  </si>
  <si>
    <r>
      <t xml:space="preserve">BAÑOS                               </t>
    </r>
    <r>
      <rPr>
        <b/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AREA CONSTR. EN M2</t>
    </r>
  </si>
  <si>
    <r>
      <t xml:space="preserve">ESPACIOS COMPLEMENTARIOS                   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(Espacios académicos diferentes a las aulas y laboratorios, por ejemplo: Clínicas, granjas, hospitales)</t>
    </r>
  </si>
  <si>
    <t xml:space="preserve">ESPACIOS DEPORTIVOS
</t>
  </si>
  <si>
    <t xml:space="preserve">RESIDENCIAS ESTUDIANTILES
</t>
  </si>
  <si>
    <r>
      <t xml:space="preserve">    </t>
    </r>
    <r>
      <rPr>
        <b/>
        <sz val="12"/>
        <rFont val="Arial"/>
        <family val="2"/>
      </rPr>
      <t xml:space="preserve">  AREA  </t>
    </r>
    <r>
      <rPr>
        <sz val="12"/>
        <rFont val="ARIAL"/>
        <family val="2"/>
      </rPr>
      <t xml:space="preserve">                                      </t>
    </r>
    <r>
      <rPr>
        <sz val="8"/>
        <rFont val="Arial"/>
        <family val="2"/>
      </rPr>
      <t>CONST. EN M2</t>
    </r>
  </si>
  <si>
    <t>ORLANDO SIERRA BLOQUES B-C</t>
  </si>
  <si>
    <t>ANH ( ESPACIOS DE APOYO)</t>
  </si>
  <si>
    <t xml:space="preserve">NOTA: EL BLOQUE DEL PARQUE ESTA SUJETO A ADECUACIONES EN EL TERCER PISO PARA EL 2014. </t>
  </si>
  <si>
    <t>ESPACIOS COMPLEMENTARIOS EMPRENDORES</t>
  </si>
  <si>
    <t>ESCENARIOS DEPORTIVOS</t>
  </si>
  <si>
    <t>Bioterio. Taller manteniemiento</t>
  </si>
  <si>
    <t xml:space="preserve">CONSOLIDADO DE AREAS CONSTRUIDAS CUBIERTAS </t>
  </si>
  <si>
    <r>
      <t>AULAS</t>
    </r>
    <r>
      <rPr>
        <b/>
        <sz val="10"/>
        <rFont val="Arial"/>
        <family val="2"/>
      </rPr>
      <t xml:space="preserve">                          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AREA CONSTR. EN M2</t>
    </r>
  </si>
  <si>
    <r>
      <t>OFICINAS **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AREA CONSTR. EN M2</t>
    </r>
  </si>
  <si>
    <r>
      <t>LABORATORIOS</t>
    </r>
    <r>
      <rPr>
        <b/>
        <sz val="10"/>
        <rFont val="Arial"/>
        <family val="2"/>
      </rPr>
      <t xml:space="preserve">    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AREA CONSTR EN M2</t>
    </r>
  </si>
  <si>
    <r>
      <t>AUDITORIOS</t>
    </r>
    <r>
      <rPr>
        <b/>
        <sz val="10"/>
        <rFont val="Arial"/>
        <family val="2"/>
      </rPr>
      <t xml:space="preserve"> 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AREA CONSTR. EN M2</t>
    </r>
  </si>
  <si>
    <r>
      <t xml:space="preserve">SISTEMAS DE BIBLIOTECAS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         </t>
    </r>
    <r>
      <rPr>
        <sz val="8"/>
        <rFont val="Arial"/>
        <family val="2"/>
      </rPr>
      <t>AREA CONSTR. EN M2</t>
    </r>
  </si>
  <si>
    <r>
      <t>OTROS*</t>
    </r>
    <r>
      <rPr>
        <sz val="10"/>
        <rFont val="Arial"/>
        <family val="2"/>
      </rPr>
      <t xml:space="preserve"> (Bulevar Dulces-Mall Parque Central-Modulos emprendedores Sendero Bicentenario-Pabellon Egresados-Residencias Femeninas-Residencias Masculinas-Jardin Botánico-Talleres-Gimnasio-Antigua Sede Veterinaria)</t>
    </r>
  </si>
  <si>
    <t>Tipo de área</t>
  </si>
  <si>
    <t>Estandar Min (m2)                  por persona</t>
  </si>
  <si>
    <t>Área m2 construidos</t>
  </si>
  <si>
    <t>Estandar Actual Universidad (m2) por persona</t>
  </si>
  <si>
    <t>Observaciones</t>
  </si>
  <si>
    <t>Aulas</t>
  </si>
  <si>
    <t>Se tiene en cuenta el estandar minimo por aula teorica ya que no se tiene el dato de estudiantes que usen aulas talleres o especiales</t>
  </si>
  <si>
    <t>Aulas de Sistemas</t>
  </si>
  <si>
    <t>Se tiene en cuenta toda la comunidad universitaria de pregrado</t>
  </si>
  <si>
    <t>Laboratorios</t>
  </si>
  <si>
    <t>Biblioteca</t>
  </si>
  <si>
    <t>Auditorio</t>
  </si>
  <si>
    <t>Oficinas</t>
  </si>
  <si>
    <t>Cafeterías</t>
  </si>
  <si>
    <t>Baños                                    (3,6 m2 por cada 26 alumnos)</t>
  </si>
  <si>
    <t xml:space="preserve"> ESTUDIANTES DE PREGRADO A 2015-2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</si>
</sst>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%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%"/>
    <numFmt numFmtId="193" formatCode="#,##0.0"/>
    <numFmt numFmtId="194" formatCode="#,##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7.5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FF"/>
      <name val="Calibri"/>
      <family val="2"/>
    </font>
    <font>
      <sz val="11"/>
      <color rgb="FF0000FF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4" fontId="1" fillId="33" borderId="11" xfId="46" applyNumberFormat="1" applyFont="1" applyFill="1" applyBorder="1" applyAlignment="1">
      <alignment horizontal="center" wrapText="1"/>
    </xf>
    <xf numFmtId="188" fontId="0" fillId="0" borderId="10" xfId="52" applyNumberFormat="1" applyFont="1" applyBorder="1" applyAlignment="1">
      <alignment horizontal="center"/>
    </xf>
    <xf numFmtId="4" fontId="1" fillId="33" borderId="10" xfId="46" applyNumberFormat="1" applyFont="1" applyFill="1" applyBorder="1" applyAlignment="1">
      <alignment horizontal="center" wrapText="1"/>
    </xf>
    <xf numFmtId="188" fontId="0" fillId="0" borderId="10" xfId="52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188" fontId="0" fillId="0" borderId="13" xfId="52" applyNumberFormat="1" applyFont="1" applyBorder="1" applyAlignment="1">
      <alignment horizontal="center"/>
    </xf>
    <xf numFmtId="4" fontId="1" fillId="34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" fontId="1" fillId="33" borderId="13" xfId="46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88" fontId="1" fillId="34" borderId="18" xfId="52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88" fontId="0" fillId="0" borderId="10" xfId="0" applyNumberFormat="1" applyFont="1" applyBorder="1" applyAlignment="1">
      <alignment horizontal="center"/>
    </xf>
    <xf numFmtId="188" fontId="0" fillId="0" borderId="15" xfId="52" applyNumberFormat="1" applyFont="1" applyBorder="1" applyAlignment="1">
      <alignment horizontal="center"/>
    </xf>
    <xf numFmtId="0" fontId="54" fillId="0" borderId="0" xfId="0" applyFont="1" applyAlignment="1">
      <alignment/>
    </xf>
    <xf numFmtId="4" fontId="1" fillId="33" borderId="10" xfId="46" applyNumberFormat="1" applyFont="1" applyFill="1" applyBorder="1" applyAlignment="1">
      <alignment horizontal="center" vertical="center" wrapText="1"/>
    </xf>
    <xf numFmtId="4" fontId="1" fillId="33" borderId="13" xfId="46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188" fontId="0" fillId="0" borderId="13" xfId="52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188" fontId="0" fillId="0" borderId="22" xfId="52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3" fontId="10" fillId="35" borderId="10" xfId="0" applyNumberFormat="1" applyFont="1" applyFill="1" applyBorder="1" applyAlignment="1">
      <alignment horizontal="center"/>
    </xf>
    <xf numFmtId="4" fontId="1" fillId="33" borderId="23" xfId="46" applyNumberFormat="1" applyFont="1" applyFill="1" applyBorder="1" applyAlignment="1">
      <alignment horizontal="center" wrapText="1"/>
    </xf>
    <xf numFmtId="0" fontId="55" fillId="35" borderId="10" xfId="0" applyFont="1" applyFill="1" applyBorder="1" applyAlignment="1">
      <alignment/>
    </xf>
    <xf numFmtId="3" fontId="55" fillId="35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56" fillId="35" borderId="10" xfId="0" applyFont="1" applyFill="1" applyBorder="1" applyAlignment="1">
      <alignment/>
    </xf>
    <xf numFmtId="3" fontId="56" fillId="35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vertical="center" wrapText="1"/>
    </xf>
    <xf numFmtId="3" fontId="57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3" fontId="47" fillId="0" borderId="10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1" fillId="33" borderId="25" xfId="46" applyNumberFormat="1" applyFont="1" applyFill="1" applyBorder="1" applyAlignment="1">
      <alignment horizontal="center" wrapText="1"/>
    </xf>
    <xf numFmtId="4" fontId="1" fillId="33" borderId="26" xfId="46" applyNumberFormat="1" applyFont="1" applyFill="1" applyBorder="1" applyAlignment="1">
      <alignment horizontal="center" wrapText="1"/>
    </xf>
    <xf numFmtId="188" fontId="0" fillId="0" borderId="27" xfId="52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8" fontId="0" fillId="0" borderId="27" xfId="52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4" fontId="1" fillId="33" borderId="27" xfId="46" applyNumberFormat="1" applyFont="1" applyFill="1" applyBorder="1" applyAlignment="1">
      <alignment horizontal="center" wrapText="1"/>
    </xf>
    <xf numFmtId="188" fontId="0" fillId="0" borderId="28" xfId="52" applyNumberFormat="1" applyFont="1" applyBorder="1" applyAlignment="1">
      <alignment horizontal="center"/>
    </xf>
    <xf numFmtId="4" fontId="1" fillId="33" borderId="27" xfId="46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 vertical="center" wrapText="1"/>
    </xf>
    <xf numFmtId="4" fontId="1" fillId="36" borderId="26" xfId="46" applyNumberFormat="1" applyFont="1" applyFill="1" applyBorder="1" applyAlignment="1">
      <alignment horizontal="center" wrapText="1"/>
    </xf>
    <xf numFmtId="188" fontId="1" fillId="34" borderId="14" xfId="52" applyNumberFormat="1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" fontId="1" fillId="33" borderId="11" xfId="46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4" fontId="1" fillId="33" borderId="23" xfId="46" applyNumberFormat="1" applyFont="1" applyFill="1" applyBorder="1" applyAlignment="1">
      <alignment horizontal="center" vertical="center" wrapText="1"/>
    </xf>
    <xf numFmtId="4" fontId="1" fillId="36" borderId="26" xfId="46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8" fontId="0" fillId="0" borderId="10" xfId="52" applyNumberFormat="1" applyFont="1" applyBorder="1" applyAlignment="1">
      <alignment horizontal="center" vertical="center"/>
    </xf>
    <xf numFmtId="188" fontId="0" fillId="0" borderId="10" xfId="52" applyNumberFormat="1" applyFont="1" applyFill="1" applyBorder="1" applyAlignment="1">
      <alignment horizontal="center" vertical="center"/>
    </xf>
    <xf numFmtId="188" fontId="0" fillId="0" borderId="13" xfId="52" applyNumberFormat="1" applyFont="1" applyBorder="1" applyAlignment="1">
      <alignment horizontal="center" vertical="center"/>
    </xf>
    <xf numFmtId="188" fontId="0" fillId="0" borderId="27" xfId="52" applyNumberFormat="1" applyFont="1" applyBorder="1" applyAlignment="1">
      <alignment horizontal="center" vertical="center"/>
    </xf>
    <xf numFmtId="188" fontId="1" fillId="34" borderId="18" xfId="52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/>
    </xf>
    <xf numFmtId="188" fontId="0" fillId="0" borderId="32" xfId="52" applyNumberFormat="1" applyFont="1" applyBorder="1" applyAlignment="1">
      <alignment horizontal="center" vertical="center"/>
    </xf>
    <xf numFmtId="188" fontId="0" fillId="0" borderId="30" xfId="52" applyNumberFormat="1" applyFont="1" applyBorder="1" applyAlignment="1">
      <alignment horizontal="center" vertical="center"/>
    </xf>
    <xf numFmtId="188" fontId="0" fillId="0" borderId="33" xfId="52" applyNumberFormat="1" applyFont="1" applyBorder="1" applyAlignment="1">
      <alignment horizontal="center" vertical="center"/>
    </xf>
    <xf numFmtId="3" fontId="5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90" zoomScaleNormal="90"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9" sqref="J49"/>
    </sheetView>
  </sheetViews>
  <sheetFormatPr defaultColWidth="11.421875" defaultRowHeight="12.75"/>
  <cols>
    <col min="1" max="1" width="27.28125" style="52" customWidth="1"/>
    <col min="2" max="2" width="11.00390625" style="52" customWidth="1"/>
    <col min="3" max="4" width="11.28125" style="52" customWidth="1"/>
    <col min="5" max="5" width="10.7109375" style="52" bestFit="1" customWidth="1"/>
    <col min="6" max="6" width="11.00390625" style="52" customWidth="1"/>
    <col min="7" max="7" width="14.57421875" style="52" customWidth="1"/>
    <col min="8" max="8" width="11.7109375" style="52" customWidth="1"/>
    <col min="9" max="9" width="10.421875" style="52" customWidth="1"/>
    <col min="10" max="10" width="10.8515625" style="52" customWidth="1"/>
    <col min="11" max="11" width="15.57421875" style="52" customWidth="1"/>
    <col min="12" max="12" width="14.28125" style="52" customWidth="1"/>
    <col min="13" max="14" width="12.7109375" style="52" customWidth="1"/>
    <col min="15" max="15" width="13.57421875" style="52" customWidth="1"/>
    <col min="16" max="16" width="9.8515625" style="0" bestFit="1" customWidth="1"/>
    <col min="17" max="17" width="28.28125" style="0" customWidth="1"/>
  </cols>
  <sheetData>
    <row r="1" ht="12.75">
      <c r="A1" s="52" t="s">
        <v>13</v>
      </c>
    </row>
    <row r="2" spans="1:15" ht="17.25" customHeight="1">
      <c r="A2" s="52" t="s">
        <v>14</v>
      </c>
      <c r="D2" s="121"/>
      <c r="G2" s="129">
        <v>2015</v>
      </c>
      <c r="K2" s="122"/>
      <c r="O2" s="121"/>
    </row>
    <row r="3" ht="25.5">
      <c r="A3" s="67" t="s">
        <v>74</v>
      </c>
    </row>
    <row r="4" ht="13.5" thickBot="1">
      <c r="A4" s="64"/>
    </row>
    <row r="5" spans="1:17" ht="48.75" customHeight="1" thickBot="1">
      <c r="A5" s="22" t="s">
        <v>9</v>
      </c>
      <c r="B5" s="23" t="s">
        <v>68</v>
      </c>
      <c r="C5" s="23" t="s">
        <v>15</v>
      </c>
      <c r="D5" s="130" t="s">
        <v>16</v>
      </c>
      <c r="E5" s="130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130" t="s">
        <v>22</v>
      </c>
      <c r="K5" s="28" t="s">
        <v>24</v>
      </c>
      <c r="L5" s="23" t="s">
        <v>23</v>
      </c>
      <c r="M5" s="71" t="s">
        <v>52</v>
      </c>
      <c r="N5" s="28" t="s">
        <v>59</v>
      </c>
      <c r="O5" s="28" t="s">
        <v>44</v>
      </c>
      <c r="P5" s="26" t="s">
        <v>12</v>
      </c>
      <c r="Q5" s="52"/>
    </row>
    <row r="6" spans="1:17" ht="27">
      <c r="A6" s="7" t="s">
        <v>67</v>
      </c>
      <c r="B6" s="3">
        <f aca="true" t="shared" si="0" ref="B6:L6">+B7+B10+B13+B16+B19+B22+B25+B28+B30+B35+B38</f>
        <v>12645</v>
      </c>
      <c r="C6" s="3">
        <f t="shared" si="0"/>
        <v>6832</v>
      </c>
      <c r="D6" s="3">
        <f t="shared" si="0"/>
        <v>4866</v>
      </c>
      <c r="E6" s="3">
        <f t="shared" si="0"/>
        <v>2269</v>
      </c>
      <c r="F6" s="3">
        <f t="shared" si="0"/>
        <v>3424</v>
      </c>
      <c r="G6" s="3">
        <f t="shared" si="0"/>
        <v>5669</v>
      </c>
      <c r="H6" s="3">
        <f t="shared" si="0"/>
        <v>1963</v>
      </c>
      <c r="I6" s="3">
        <f t="shared" si="0"/>
        <v>4292</v>
      </c>
      <c r="J6" s="3">
        <f t="shared" si="0"/>
        <v>4687</v>
      </c>
      <c r="K6" s="3">
        <f t="shared" si="0"/>
        <v>9336</v>
      </c>
      <c r="L6" s="3">
        <f t="shared" si="0"/>
        <v>6000</v>
      </c>
      <c r="M6" s="72">
        <f>+M7+M10+M13+M16+M19+M22+M25+M28+M30+M35+M38+M32</f>
        <v>3934.56</v>
      </c>
      <c r="N6" s="3">
        <f>+N7+N10+N13+N16+N19+N22+N25+N28+N30+N35+N38+N32</f>
        <v>1588</v>
      </c>
      <c r="O6" s="3">
        <f>+O7+O10+O13+O16+O19+O22+O25+O28+O30+O35+O38+O32+50</f>
        <v>2550</v>
      </c>
      <c r="P6" s="9">
        <f>SUM(B6:O6)</f>
        <v>70055.56</v>
      </c>
      <c r="Q6" s="64" t="s">
        <v>43</v>
      </c>
    </row>
    <row r="7" spans="1:17" ht="30" customHeight="1">
      <c r="A7" s="12" t="s">
        <v>75</v>
      </c>
      <c r="B7" s="3">
        <v>1188</v>
      </c>
      <c r="C7" s="3">
        <v>222.76</v>
      </c>
      <c r="D7" s="3">
        <v>990</v>
      </c>
      <c r="E7" s="3"/>
      <c r="F7" s="3">
        <v>1406.44</v>
      </c>
      <c r="G7" s="3">
        <v>1430.7</v>
      </c>
      <c r="H7" s="3"/>
      <c r="I7" s="3">
        <v>1309.11</v>
      </c>
      <c r="J7" s="2">
        <v>113.5</v>
      </c>
      <c r="K7" s="49">
        <v>1669.42</v>
      </c>
      <c r="L7" s="3">
        <v>1980.1</v>
      </c>
      <c r="M7" s="85">
        <f>+'OTROS ESPACIOS'!B17</f>
        <v>189</v>
      </c>
      <c r="N7" s="49"/>
      <c r="O7" s="49"/>
      <c r="P7" s="9">
        <f>SUM(B7:O7)</f>
        <v>10499.03</v>
      </c>
      <c r="Q7" s="64" t="s">
        <v>45</v>
      </c>
    </row>
    <row r="8" spans="1:17" ht="13.5" thickBot="1">
      <c r="A8" s="11" t="s">
        <v>10</v>
      </c>
      <c r="B8" s="4">
        <f>(+B7/B6)</f>
        <v>0.09395017793594305</v>
      </c>
      <c r="C8" s="4">
        <f>(+C7/C6)</f>
        <v>0.03260538641686182</v>
      </c>
      <c r="D8" s="4">
        <f>(+D7/D6)</f>
        <v>0.2034525277435265</v>
      </c>
      <c r="E8" s="4"/>
      <c r="F8" s="4">
        <f>(+F7/F6)</f>
        <v>0.41075934579439255</v>
      </c>
      <c r="G8" s="6">
        <f>+G7/G6</f>
        <v>0.25237255247839124</v>
      </c>
      <c r="H8" s="6"/>
      <c r="I8" s="4">
        <f>+I7/I6</f>
        <v>0.30501164958061505</v>
      </c>
      <c r="J8" s="4">
        <f>+J7/J6</f>
        <v>0.024215916364412202</v>
      </c>
      <c r="K8" s="8">
        <f>+K7/K6</f>
        <v>0.1788153384747215</v>
      </c>
      <c r="L8" s="4">
        <f>+L7/L6</f>
        <v>0.3300166666666666</v>
      </c>
      <c r="M8" s="74">
        <f>+M7/M$6</f>
        <v>0.048035866780529464</v>
      </c>
      <c r="N8" s="8"/>
      <c r="O8" s="8"/>
      <c r="P8" s="25">
        <f>+P7/P$6</f>
        <v>0.14986719112658584</v>
      </c>
      <c r="Q8" s="64"/>
    </row>
    <row r="9" spans="1:17" s="29" customFormat="1" ht="12.75">
      <c r="A9" s="11" t="s">
        <v>3</v>
      </c>
      <c r="B9" s="14">
        <v>14</v>
      </c>
      <c r="C9" s="14">
        <v>4</v>
      </c>
      <c r="D9" s="14">
        <v>11</v>
      </c>
      <c r="E9" s="14"/>
      <c r="F9" s="14">
        <v>32</v>
      </c>
      <c r="G9" s="15">
        <v>30</v>
      </c>
      <c r="H9" s="15"/>
      <c r="I9" s="16">
        <v>19</v>
      </c>
      <c r="J9" s="16">
        <v>2</v>
      </c>
      <c r="K9" s="18">
        <v>26</v>
      </c>
      <c r="L9" s="16">
        <v>43</v>
      </c>
      <c r="M9" s="75">
        <v>2</v>
      </c>
      <c r="N9" s="18"/>
      <c r="O9" s="18"/>
      <c r="P9" s="27">
        <f>SUM(B9:O9)</f>
        <v>183</v>
      </c>
      <c r="Q9" s="65"/>
    </row>
    <row r="10" spans="1:17" ht="27">
      <c r="A10" s="12" t="s">
        <v>76</v>
      </c>
      <c r="B10" s="3">
        <v>2363.02</v>
      </c>
      <c r="C10" s="3">
        <v>2009.47</v>
      </c>
      <c r="D10" s="3">
        <v>1327.7</v>
      </c>
      <c r="E10" s="3">
        <v>128.7</v>
      </c>
      <c r="F10" s="3">
        <v>88</v>
      </c>
      <c r="G10" s="3">
        <v>1397.06</v>
      </c>
      <c r="H10" s="3">
        <v>42</v>
      </c>
      <c r="I10" s="2">
        <v>731</v>
      </c>
      <c r="J10" s="2">
        <v>361.12</v>
      </c>
      <c r="K10" s="49">
        <v>1089.05</v>
      </c>
      <c r="L10" s="3">
        <v>592.24</v>
      </c>
      <c r="M10" s="85">
        <f>+'OTROS ESPACIOS'!B5</f>
        <v>102</v>
      </c>
      <c r="N10" s="49"/>
      <c r="O10" s="49"/>
      <c r="P10" s="9">
        <f>SUM(B10:O10)</f>
        <v>10231.359999999999</v>
      </c>
      <c r="Q10" s="66"/>
    </row>
    <row r="11" spans="1:17" ht="13.5" thickBot="1">
      <c r="A11" s="11" t="s">
        <v>11</v>
      </c>
      <c r="B11" s="30">
        <f aca="true" t="shared" si="1" ref="B11:K11">+B10/B6</f>
        <v>0.18687386318703045</v>
      </c>
      <c r="C11" s="30">
        <f t="shared" si="1"/>
        <v>0.29412617096018734</v>
      </c>
      <c r="D11" s="30">
        <f t="shared" si="1"/>
        <v>0.272852445540485</v>
      </c>
      <c r="E11" s="30">
        <f t="shared" si="1"/>
        <v>0.056721022476862046</v>
      </c>
      <c r="F11" s="30">
        <f t="shared" si="1"/>
        <v>0.02570093457943925</v>
      </c>
      <c r="G11" s="6">
        <f t="shared" si="1"/>
        <v>0.24643852531310637</v>
      </c>
      <c r="H11" s="6">
        <f>+H10/H6</f>
        <v>0.021395822720326033</v>
      </c>
      <c r="I11" s="4">
        <f t="shared" si="1"/>
        <v>0.17031686859273065</v>
      </c>
      <c r="J11" s="6">
        <f t="shared" si="1"/>
        <v>0.07704715169618093</v>
      </c>
      <c r="K11" s="37">
        <f t="shared" si="1"/>
        <v>0.11665059982862039</v>
      </c>
      <c r="L11" s="6">
        <f>+L10/L6</f>
        <v>0.09870666666666666</v>
      </c>
      <c r="M11" s="76">
        <f>+M10/M$6</f>
        <v>0.02592411857996828</v>
      </c>
      <c r="N11" s="37"/>
      <c r="O11" s="37"/>
      <c r="P11" s="25">
        <f>+P10/P$6</f>
        <v>0.1460463666267174</v>
      </c>
      <c r="Q11" s="66"/>
    </row>
    <row r="12" spans="1:17" s="10" customFormat="1" ht="12.75">
      <c r="A12" s="11" t="s">
        <v>4</v>
      </c>
      <c r="B12" s="14">
        <v>40</v>
      </c>
      <c r="C12" s="14">
        <v>30</v>
      </c>
      <c r="D12" s="14">
        <v>22</v>
      </c>
      <c r="E12" s="14">
        <v>7</v>
      </c>
      <c r="F12" s="14">
        <v>9</v>
      </c>
      <c r="G12" s="17">
        <v>79</v>
      </c>
      <c r="H12" s="17">
        <v>3</v>
      </c>
      <c r="I12" s="14">
        <v>9</v>
      </c>
      <c r="J12" s="15">
        <v>13</v>
      </c>
      <c r="K12" s="24">
        <v>35</v>
      </c>
      <c r="L12" s="15">
        <v>9</v>
      </c>
      <c r="M12" s="77">
        <v>1</v>
      </c>
      <c r="N12" s="24"/>
      <c r="O12" s="24"/>
      <c r="P12" s="27">
        <f>SUM(B12:O12)</f>
        <v>257</v>
      </c>
      <c r="Q12" s="67"/>
    </row>
    <row r="13" spans="1:17" ht="28.5" customHeight="1">
      <c r="A13" s="13" t="s">
        <v>77</v>
      </c>
      <c r="B13" s="3">
        <v>1511.95</v>
      </c>
      <c r="C13" s="3">
        <v>30.44</v>
      </c>
      <c r="D13" s="3">
        <v>173.8</v>
      </c>
      <c r="E13" s="3">
        <v>1004</v>
      </c>
      <c r="F13" s="3">
        <v>111</v>
      </c>
      <c r="G13" s="2"/>
      <c r="H13" s="1">
        <v>94</v>
      </c>
      <c r="I13" s="1"/>
      <c r="J13" s="3">
        <v>1456.6</v>
      </c>
      <c r="K13" s="38">
        <v>553.98</v>
      </c>
      <c r="L13" s="1">
        <v>280.9</v>
      </c>
      <c r="M13" s="78"/>
      <c r="N13" s="38"/>
      <c r="O13" s="38"/>
      <c r="P13" s="9">
        <f>SUM(B13:O13)</f>
        <v>5216.67</v>
      </c>
      <c r="Q13" s="66"/>
    </row>
    <row r="14" spans="1:17" ht="13.5" thickBot="1">
      <c r="A14" s="11" t="s">
        <v>11</v>
      </c>
      <c r="B14" s="30">
        <f>+B13/B6</f>
        <v>0.11956899960458679</v>
      </c>
      <c r="C14" s="30">
        <f>+C13/C6</f>
        <v>0.004455503512880562</v>
      </c>
      <c r="D14" s="30">
        <f>+D13/D6</f>
        <v>0.03571722153719688</v>
      </c>
      <c r="E14" s="30">
        <f>+E13/E6</f>
        <v>0.44248567650947557</v>
      </c>
      <c r="F14" s="30">
        <f>+F13/F6</f>
        <v>0.03241822429906542</v>
      </c>
      <c r="G14" s="6"/>
      <c r="H14" s="6">
        <f>+H13/H6</f>
        <v>0.047885888945491596</v>
      </c>
      <c r="I14" s="4"/>
      <c r="J14" s="6">
        <f>+J13/J6</f>
        <v>0.31077448261147855</v>
      </c>
      <c r="K14" s="8">
        <f>+K13/K6</f>
        <v>0.059338046272493575</v>
      </c>
      <c r="L14" s="4">
        <f>+L13/L6</f>
        <v>0.046816666666666666</v>
      </c>
      <c r="M14" s="74"/>
      <c r="N14" s="8"/>
      <c r="O14" s="8"/>
      <c r="P14" s="25">
        <f>+P13/P$6</f>
        <v>0.07446475340429796</v>
      </c>
      <c r="Q14" s="66"/>
    </row>
    <row r="15" spans="1:17" s="10" customFormat="1" ht="12.75" customHeight="1">
      <c r="A15" s="11" t="s">
        <v>5</v>
      </c>
      <c r="B15" s="16">
        <v>26</v>
      </c>
      <c r="C15" s="16">
        <v>1</v>
      </c>
      <c r="D15" s="16">
        <v>3</v>
      </c>
      <c r="E15" s="16">
        <v>20</v>
      </c>
      <c r="F15" s="16">
        <v>4</v>
      </c>
      <c r="G15" s="15"/>
      <c r="H15" s="15">
        <v>3</v>
      </c>
      <c r="I15" s="16"/>
      <c r="J15" s="15">
        <v>24</v>
      </c>
      <c r="K15" s="18">
        <v>4</v>
      </c>
      <c r="L15" s="16">
        <v>5</v>
      </c>
      <c r="M15" s="75"/>
      <c r="N15" s="18"/>
      <c r="O15" s="18"/>
      <c r="P15" s="27">
        <f>SUM(B15:O15)</f>
        <v>90</v>
      </c>
      <c r="Q15" s="119"/>
    </row>
    <row r="16" spans="1:17" ht="27">
      <c r="A16" s="12" t="s">
        <v>78</v>
      </c>
      <c r="B16" s="2">
        <v>480.02</v>
      </c>
      <c r="C16" s="3">
        <v>753.02</v>
      </c>
      <c r="D16" s="2">
        <v>204.9</v>
      </c>
      <c r="E16" s="2">
        <v>54.33</v>
      </c>
      <c r="F16" s="2">
        <v>93</v>
      </c>
      <c r="G16" s="1">
        <v>183</v>
      </c>
      <c r="H16" s="1">
        <v>41</v>
      </c>
      <c r="I16" s="2">
        <v>137.92</v>
      </c>
      <c r="J16" s="1">
        <v>28.68</v>
      </c>
      <c r="K16" s="38">
        <v>549.89</v>
      </c>
      <c r="L16" s="82"/>
      <c r="M16" s="78"/>
      <c r="N16" s="38"/>
      <c r="O16" s="38"/>
      <c r="P16" s="9">
        <f>SUM(B16:O16)</f>
        <v>2525.76</v>
      </c>
      <c r="Q16" s="87"/>
    </row>
    <row r="17" spans="1:17" ht="13.5" thickBot="1">
      <c r="A17" s="11" t="s">
        <v>11</v>
      </c>
      <c r="B17" s="30">
        <f aca="true" t="shared" si="2" ref="B17:J17">+B16/B6</f>
        <v>0.03796124950573349</v>
      </c>
      <c r="C17" s="30">
        <f t="shared" si="2"/>
        <v>0.1102195550351288</v>
      </c>
      <c r="D17" s="30">
        <f t="shared" si="2"/>
        <v>0.04210850801479655</v>
      </c>
      <c r="E17" s="30">
        <f t="shared" si="2"/>
        <v>0.02394446892904363</v>
      </c>
      <c r="F17" s="30">
        <f t="shared" si="2"/>
        <v>0.027161214953271028</v>
      </c>
      <c r="G17" s="4">
        <f t="shared" si="2"/>
        <v>0.03228082554242371</v>
      </c>
      <c r="H17" s="4">
        <f>+H16/H6</f>
        <v>0.020886398369842078</v>
      </c>
      <c r="I17" s="4">
        <f t="shared" si="2"/>
        <v>0.032134203168685926</v>
      </c>
      <c r="J17" s="4">
        <f t="shared" si="2"/>
        <v>0.0061190526989545555</v>
      </c>
      <c r="K17" s="8">
        <f>+K16/K6</f>
        <v>0.05889995715509854</v>
      </c>
      <c r="L17" s="4"/>
      <c r="M17" s="74"/>
      <c r="N17" s="8"/>
      <c r="O17" s="8"/>
      <c r="P17" s="25">
        <f>+P16/P$6</f>
        <v>0.03605366940182907</v>
      </c>
      <c r="Q17" s="66"/>
    </row>
    <row r="18" spans="1:17" ht="12.75">
      <c r="A18" s="11" t="s">
        <v>6</v>
      </c>
      <c r="B18" s="16">
        <v>4</v>
      </c>
      <c r="C18" s="16">
        <v>1</v>
      </c>
      <c r="D18" s="16">
        <v>2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8">
        <v>1</v>
      </c>
      <c r="L18" s="16"/>
      <c r="M18" s="75"/>
      <c r="N18" s="18"/>
      <c r="O18" s="18"/>
      <c r="P18" s="27">
        <f>SUM(B18:O18)</f>
        <v>14</v>
      </c>
      <c r="Q18" s="66"/>
    </row>
    <row r="19" spans="1:17" ht="42.75">
      <c r="A19" s="12" t="s">
        <v>79</v>
      </c>
      <c r="B19" s="2"/>
      <c r="C19" s="123">
        <v>1259.31</v>
      </c>
      <c r="D19" s="2"/>
      <c r="E19" s="1"/>
      <c r="F19" s="2">
        <v>135</v>
      </c>
      <c r="G19" s="2">
        <v>592</v>
      </c>
      <c r="H19" s="1"/>
      <c r="I19" s="1"/>
      <c r="J19" s="1"/>
      <c r="K19" s="49">
        <v>433.63</v>
      </c>
      <c r="L19" s="3"/>
      <c r="M19" s="73"/>
      <c r="N19" s="49"/>
      <c r="O19" s="49"/>
      <c r="P19" s="9">
        <f>SUM(B19:O19)</f>
        <v>2419.94</v>
      </c>
      <c r="Q19" s="66"/>
    </row>
    <row r="20" spans="1:17" ht="13.5" thickBot="1">
      <c r="A20" s="11" t="s">
        <v>11</v>
      </c>
      <c r="B20" s="4"/>
      <c r="C20" s="4">
        <f>+C19/C6</f>
        <v>0.18432523419203747</v>
      </c>
      <c r="D20" s="4"/>
      <c r="E20" s="4"/>
      <c r="F20" s="4">
        <f>+F19/F6</f>
        <v>0.039427570093457945</v>
      </c>
      <c r="G20" s="6">
        <f>+G19/G6</f>
        <v>0.10442758863997177</v>
      </c>
      <c r="H20" s="6"/>
      <c r="I20" s="4"/>
      <c r="J20" s="4"/>
      <c r="K20" s="8">
        <f>+K19/K6</f>
        <v>0.04644708654670094</v>
      </c>
      <c r="L20" s="4"/>
      <c r="M20" s="74"/>
      <c r="N20" s="8"/>
      <c r="O20" s="8"/>
      <c r="P20" s="25">
        <f>+P19/P$6</f>
        <v>0.03454315403374122</v>
      </c>
      <c r="Q20" s="66"/>
    </row>
    <row r="21" spans="1:17" ht="12.75">
      <c r="A21" s="11" t="s">
        <v>8</v>
      </c>
      <c r="B21" s="16"/>
      <c r="C21" s="16">
        <v>1</v>
      </c>
      <c r="D21" s="16"/>
      <c r="E21" s="16"/>
      <c r="F21" s="16">
        <v>1</v>
      </c>
      <c r="G21" s="15">
        <v>1</v>
      </c>
      <c r="H21" s="15"/>
      <c r="I21" s="16"/>
      <c r="J21" s="16"/>
      <c r="K21" s="18">
        <v>1</v>
      </c>
      <c r="L21" s="16"/>
      <c r="M21" s="75"/>
      <c r="N21" s="18"/>
      <c r="O21" s="18"/>
      <c r="P21" s="27">
        <f>SUM(B21:O21)</f>
        <v>4</v>
      </c>
      <c r="Q21" s="66"/>
    </row>
    <row r="22" spans="1:17" ht="27">
      <c r="A22" s="12" t="s">
        <v>62</v>
      </c>
      <c r="B22" s="2">
        <v>245.53</v>
      </c>
      <c r="C22" s="1"/>
      <c r="D22" s="1"/>
      <c r="E22" s="1"/>
      <c r="F22" s="2">
        <v>13</v>
      </c>
      <c r="G22" s="2">
        <v>97</v>
      </c>
      <c r="H22" s="1"/>
      <c r="I22" s="2">
        <v>230</v>
      </c>
      <c r="J22" s="1"/>
      <c r="K22" s="38">
        <v>110.11</v>
      </c>
      <c r="L22" s="2">
        <v>9</v>
      </c>
      <c r="M22" s="78"/>
      <c r="N22" s="38"/>
      <c r="O22" s="38"/>
      <c r="P22" s="9">
        <f>SUM(B22:O22)</f>
        <v>704.64</v>
      </c>
      <c r="Q22" s="66"/>
    </row>
    <row r="23" spans="1:17" ht="13.5" thickBot="1">
      <c r="A23" s="11" t="s">
        <v>11</v>
      </c>
      <c r="B23" s="4">
        <f>+B22/B6</f>
        <v>0.01941716093317517</v>
      </c>
      <c r="C23" s="4"/>
      <c r="D23" s="4"/>
      <c r="E23" s="4"/>
      <c r="F23" s="4">
        <f aca="true" t="shared" si="3" ref="F23:L23">+F22/F6</f>
        <v>0.003796728971962617</v>
      </c>
      <c r="G23" s="6">
        <f t="shared" si="3"/>
        <v>0.017110601517022404</v>
      </c>
      <c r="H23" s="6"/>
      <c r="I23" s="4">
        <f t="shared" si="3"/>
        <v>0.05358807082945014</v>
      </c>
      <c r="J23" s="4"/>
      <c r="K23" s="8">
        <f t="shared" si="3"/>
        <v>0.011794130248500428</v>
      </c>
      <c r="L23" s="4">
        <f t="shared" si="3"/>
        <v>0.0015</v>
      </c>
      <c r="M23" s="74"/>
      <c r="N23" s="8"/>
      <c r="O23" s="8"/>
      <c r="P23" s="25">
        <f>+P22/P$6</f>
        <v>0.010058302296063297</v>
      </c>
      <c r="Q23" s="66"/>
    </row>
    <row r="24" spans="1:17" ht="12.75">
      <c r="A24" s="11" t="s">
        <v>7</v>
      </c>
      <c r="B24" s="16">
        <v>1</v>
      </c>
      <c r="C24" s="16"/>
      <c r="D24" s="16"/>
      <c r="E24" s="16"/>
      <c r="F24" s="16">
        <v>1</v>
      </c>
      <c r="G24" s="15">
        <v>1</v>
      </c>
      <c r="H24" s="15"/>
      <c r="I24" s="16">
        <v>1</v>
      </c>
      <c r="J24" s="16"/>
      <c r="K24" s="18">
        <v>1</v>
      </c>
      <c r="L24" s="16">
        <v>1</v>
      </c>
      <c r="M24" s="75"/>
      <c r="N24" s="18"/>
      <c r="O24" s="18"/>
      <c r="P24" s="27">
        <f>SUM(B24:O24)</f>
        <v>6</v>
      </c>
      <c r="Q24" s="66"/>
    </row>
    <row r="25" spans="1:17" ht="27">
      <c r="A25" s="12" t="s">
        <v>63</v>
      </c>
      <c r="B25" s="2">
        <v>270</v>
      </c>
      <c r="C25" s="2">
        <v>125</v>
      </c>
      <c r="D25" s="2">
        <v>90.73</v>
      </c>
      <c r="E25" s="2">
        <v>58.5</v>
      </c>
      <c r="F25" s="2">
        <v>38.92</v>
      </c>
      <c r="G25" s="2">
        <v>147.14</v>
      </c>
      <c r="H25" s="1">
        <v>6.89</v>
      </c>
      <c r="I25" s="2">
        <v>195</v>
      </c>
      <c r="J25" s="2">
        <v>227.84</v>
      </c>
      <c r="K25" s="38">
        <v>251</v>
      </c>
      <c r="L25" s="83">
        <v>102</v>
      </c>
      <c r="M25" s="78"/>
      <c r="N25" s="38"/>
      <c r="O25" s="38"/>
      <c r="P25" s="9">
        <f>SUM(B25:O25)</f>
        <v>1513.02</v>
      </c>
      <c r="Q25" s="66"/>
    </row>
    <row r="26" spans="1:17" ht="13.5" thickBot="1">
      <c r="A26" s="11" t="s">
        <v>11</v>
      </c>
      <c r="B26" s="4">
        <f aca="true" t="shared" si="4" ref="B26:K26">+B25/B6</f>
        <v>0.021352313167259787</v>
      </c>
      <c r="C26" s="4">
        <f t="shared" si="4"/>
        <v>0.018296252927400468</v>
      </c>
      <c r="D26" s="4">
        <f t="shared" si="4"/>
        <v>0.018645704891080972</v>
      </c>
      <c r="E26" s="4">
        <f t="shared" si="4"/>
        <v>0.025782282944028206</v>
      </c>
      <c r="F26" s="4">
        <f t="shared" si="4"/>
        <v>0.011366822429906543</v>
      </c>
      <c r="G26" s="4">
        <f t="shared" si="4"/>
        <v>0.025955194919738928</v>
      </c>
      <c r="H26" s="4">
        <f>+H25/H6</f>
        <v>0.003509933774834437</v>
      </c>
      <c r="I26" s="4">
        <f t="shared" si="4"/>
        <v>0.04543336439888164</v>
      </c>
      <c r="J26" s="4">
        <f t="shared" si="4"/>
        <v>0.04861105184553019</v>
      </c>
      <c r="K26" s="8">
        <f t="shared" si="4"/>
        <v>0.026885175664095973</v>
      </c>
      <c r="L26" s="4">
        <f>+L25/L6</f>
        <v>0.017</v>
      </c>
      <c r="M26" s="74"/>
      <c r="N26" s="8"/>
      <c r="O26" s="8"/>
      <c r="P26" s="25">
        <f>+P25/P$6</f>
        <v>0.021597429240448583</v>
      </c>
      <c r="Q26" s="66"/>
    </row>
    <row r="27" spans="1:17" ht="12.75">
      <c r="A27" s="11" t="s">
        <v>1</v>
      </c>
      <c r="B27" s="19">
        <v>34</v>
      </c>
      <c r="C27" s="19">
        <v>16</v>
      </c>
      <c r="D27" s="19">
        <v>6</v>
      </c>
      <c r="E27" s="19">
        <v>10</v>
      </c>
      <c r="F27" s="19">
        <v>6</v>
      </c>
      <c r="G27" s="19">
        <v>13</v>
      </c>
      <c r="H27" s="19">
        <v>3</v>
      </c>
      <c r="I27" s="19">
        <v>14</v>
      </c>
      <c r="J27" s="19">
        <v>8</v>
      </c>
      <c r="K27" s="18">
        <v>33</v>
      </c>
      <c r="L27" s="16">
        <v>13</v>
      </c>
      <c r="M27" s="75"/>
      <c r="N27" s="18"/>
      <c r="O27" s="18"/>
      <c r="P27" s="27">
        <f>SUM(B27:O27)</f>
        <v>156</v>
      </c>
      <c r="Q27" s="66"/>
    </row>
    <row r="28" spans="1:17" ht="15" customHeight="1">
      <c r="A28" s="13" t="s">
        <v>2</v>
      </c>
      <c r="B28" s="5">
        <v>3702</v>
      </c>
      <c r="C28" s="5">
        <v>1605</v>
      </c>
      <c r="D28" s="5">
        <v>932</v>
      </c>
      <c r="E28" s="5">
        <v>505</v>
      </c>
      <c r="F28" s="5">
        <v>695</v>
      </c>
      <c r="G28" s="5">
        <v>1496</v>
      </c>
      <c r="H28" s="5">
        <v>313.75</v>
      </c>
      <c r="I28" s="5">
        <v>1202</v>
      </c>
      <c r="J28" s="5">
        <v>1048</v>
      </c>
      <c r="K28" s="21">
        <v>2058</v>
      </c>
      <c r="L28" s="33">
        <v>1719</v>
      </c>
      <c r="M28" s="79"/>
      <c r="N28" s="21"/>
      <c r="O28" s="21"/>
      <c r="P28" s="9">
        <f>SUM(B28:O28)</f>
        <v>15275.75</v>
      </c>
      <c r="Q28" s="66"/>
    </row>
    <row r="29" spans="1:17" ht="13.5" thickBot="1">
      <c r="A29" s="11" t="s">
        <v>11</v>
      </c>
      <c r="B29" s="31">
        <f aca="true" t="shared" si="5" ref="B29:K29">+B28/B6</f>
        <v>0.29276393831553976</v>
      </c>
      <c r="C29" s="31">
        <f t="shared" si="5"/>
        <v>0.234923887587822</v>
      </c>
      <c r="D29" s="31">
        <f t="shared" si="5"/>
        <v>0.1915330867242088</v>
      </c>
      <c r="E29" s="31">
        <f t="shared" si="5"/>
        <v>0.22256500661084178</v>
      </c>
      <c r="F29" s="31">
        <f t="shared" si="5"/>
        <v>0.20297897196261683</v>
      </c>
      <c r="G29" s="31">
        <f t="shared" si="5"/>
        <v>0.2638913388604692</v>
      </c>
      <c r="H29" s="31">
        <f>+H28/H6</f>
        <v>0.1598318899643403</v>
      </c>
      <c r="I29" s="31">
        <f t="shared" si="5"/>
        <v>0.28005591798695245</v>
      </c>
      <c r="J29" s="31">
        <f t="shared" si="5"/>
        <v>0.22359718369959464</v>
      </c>
      <c r="K29" s="39">
        <f t="shared" si="5"/>
        <v>0.22043701799485863</v>
      </c>
      <c r="L29" s="31">
        <f>+L28/L6</f>
        <v>0.2865</v>
      </c>
      <c r="M29" s="80"/>
      <c r="N29" s="39"/>
      <c r="O29" s="39"/>
      <c r="P29" s="25">
        <f>+P28/P$6</f>
        <v>0.2180519290688705</v>
      </c>
      <c r="Q29" s="66"/>
    </row>
    <row r="30" spans="1:17" s="35" customFormat="1" ht="75" customHeight="1">
      <c r="A30" s="20" t="s">
        <v>25</v>
      </c>
      <c r="B30" s="33">
        <v>2884.48</v>
      </c>
      <c r="C30" s="33">
        <v>827</v>
      </c>
      <c r="D30" s="33">
        <v>1146.87</v>
      </c>
      <c r="E30" s="36">
        <v>518.47</v>
      </c>
      <c r="F30" s="33">
        <v>843.64</v>
      </c>
      <c r="G30" s="33">
        <v>326.1</v>
      </c>
      <c r="H30" s="33">
        <v>1465.36</v>
      </c>
      <c r="I30" s="33">
        <v>486.97</v>
      </c>
      <c r="J30" s="33">
        <v>1451.26</v>
      </c>
      <c r="K30" s="34">
        <v>2620.92</v>
      </c>
      <c r="L30" s="33">
        <v>1316.76</v>
      </c>
      <c r="M30" s="81">
        <f>+F46</f>
        <v>31.56</v>
      </c>
      <c r="N30" s="34"/>
      <c r="O30" s="34"/>
      <c r="P30" s="84">
        <f>SUM(B30:O30)</f>
        <v>13919.390000000001</v>
      </c>
      <c r="Q30" s="68" t="s">
        <v>46</v>
      </c>
    </row>
    <row r="31" spans="1:16" ht="12.75">
      <c r="A31" s="11" t="s">
        <v>0</v>
      </c>
      <c r="B31" s="4">
        <f>+B30/B6</f>
        <v>0.22811229735073152</v>
      </c>
      <c r="C31" s="4">
        <f aca="true" t="shared" si="6" ref="C31:K31">+C30/C6</f>
        <v>0.1210480093676815</v>
      </c>
      <c r="D31" s="4">
        <f t="shared" si="6"/>
        <v>0.23569050554870527</v>
      </c>
      <c r="E31" s="4">
        <f t="shared" si="6"/>
        <v>0.2285015425297488</v>
      </c>
      <c r="F31" s="4">
        <f t="shared" si="6"/>
        <v>0.24639018691588785</v>
      </c>
      <c r="G31" s="4">
        <f t="shared" si="6"/>
        <v>0.05752337272887635</v>
      </c>
      <c r="H31" s="4">
        <f>+H30/H6</f>
        <v>0.7464900662251656</v>
      </c>
      <c r="I31" s="4">
        <f t="shared" si="6"/>
        <v>0.11345992544268407</v>
      </c>
      <c r="J31" s="4">
        <f>+J30/J6</f>
        <v>0.3096351610838489</v>
      </c>
      <c r="K31" s="8">
        <f t="shared" si="6"/>
        <v>0.28073264781491003</v>
      </c>
      <c r="L31" s="4">
        <f>+L30/L$6</f>
        <v>0.21946</v>
      </c>
      <c r="M31" s="74"/>
      <c r="N31" s="8"/>
      <c r="O31" s="8"/>
      <c r="P31" s="86">
        <f>+P30/P$6</f>
        <v>0.19869072490463285</v>
      </c>
    </row>
    <row r="32" spans="1:17" s="35" customFormat="1" ht="63.75">
      <c r="A32" s="92" t="s">
        <v>64</v>
      </c>
      <c r="B32" s="93"/>
      <c r="C32" s="93"/>
      <c r="D32" s="93"/>
      <c r="E32" s="93"/>
      <c r="F32" s="93"/>
      <c r="G32" s="93"/>
      <c r="H32" s="93"/>
      <c r="I32" s="93"/>
      <c r="J32" s="94"/>
      <c r="K32" s="95"/>
      <c r="L32" s="93"/>
      <c r="M32" s="96">
        <v>1368</v>
      </c>
      <c r="N32" s="95">
        <v>1588</v>
      </c>
      <c r="O32" s="95">
        <v>2500</v>
      </c>
      <c r="P32" s="84">
        <f>SUM(B32:O32)</f>
        <v>5456</v>
      </c>
      <c r="Q32" s="68"/>
    </row>
    <row r="33" spans="1:17" s="35" customFormat="1" ht="13.5" thickBot="1">
      <c r="A33" s="97" t="s">
        <v>10</v>
      </c>
      <c r="B33" s="98"/>
      <c r="C33" s="98"/>
      <c r="D33" s="98"/>
      <c r="E33" s="98"/>
      <c r="F33" s="98"/>
      <c r="G33" s="99"/>
      <c r="H33" s="99"/>
      <c r="I33" s="98"/>
      <c r="J33" s="98"/>
      <c r="K33" s="100"/>
      <c r="L33" s="98"/>
      <c r="M33" s="101">
        <f>+M32/M6</f>
        <v>0.3476881786019275</v>
      </c>
      <c r="N33" s="100">
        <f>+N32/N6</f>
        <v>1</v>
      </c>
      <c r="O33" s="100">
        <f>+O32/O6</f>
        <v>0.9803921568627451</v>
      </c>
      <c r="P33" s="102">
        <f>+P32/P$6</f>
        <v>0.07788104184735659</v>
      </c>
      <c r="Q33" s="68"/>
    </row>
    <row r="34" spans="1:17" s="110" customFormat="1" ht="12.75">
      <c r="A34" s="97" t="s">
        <v>3</v>
      </c>
      <c r="B34" s="103"/>
      <c r="C34" s="103"/>
      <c r="D34" s="103"/>
      <c r="E34" s="103"/>
      <c r="F34" s="103"/>
      <c r="G34" s="104"/>
      <c r="H34" s="104"/>
      <c r="I34" s="105"/>
      <c r="J34" s="105"/>
      <c r="K34" s="106"/>
      <c r="L34" s="105"/>
      <c r="M34" s="107"/>
      <c r="N34" s="106"/>
      <c r="O34" s="106"/>
      <c r="P34" s="108">
        <f>SUM(B34:O34)</f>
        <v>0</v>
      </c>
      <c r="Q34" s="109"/>
    </row>
    <row r="35" spans="1:17" s="35" customFormat="1" ht="15.75" customHeight="1">
      <c r="A35" s="20" t="s">
        <v>65</v>
      </c>
      <c r="B35" s="36"/>
      <c r="C35" s="36"/>
      <c r="D35" s="36"/>
      <c r="E35" s="36"/>
      <c r="F35" s="36"/>
      <c r="G35" s="36"/>
      <c r="H35" s="111"/>
      <c r="I35" s="36"/>
      <c r="J35" s="36"/>
      <c r="K35" s="112"/>
      <c r="L35" s="33"/>
      <c r="M35" s="113">
        <f>+'OTROS ESPACIOS'!B6</f>
        <v>488</v>
      </c>
      <c r="N35" s="112"/>
      <c r="O35" s="112"/>
      <c r="P35" s="84">
        <f>SUM(B35:O35)</f>
        <v>488</v>
      </c>
      <c r="Q35" s="114"/>
    </row>
    <row r="36" spans="1:17" s="35" customFormat="1" ht="13.5" thickBot="1">
      <c r="A36" s="97" t="s">
        <v>11</v>
      </c>
      <c r="B36" s="124">
        <f aca="true" t="shared" si="7" ref="B36:N36">+B35/B$6</f>
        <v>0</v>
      </c>
      <c r="C36" s="124">
        <f t="shared" si="7"/>
        <v>0</v>
      </c>
      <c r="D36" s="124">
        <f t="shared" si="7"/>
        <v>0</v>
      </c>
      <c r="E36" s="124">
        <f t="shared" si="7"/>
        <v>0</v>
      </c>
      <c r="F36" s="124">
        <f t="shared" si="7"/>
        <v>0</v>
      </c>
      <c r="G36" s="124">
        <f t="shared" si="7"/>
        <v>0</v>
      </c>
      <c r="H36" s="124">
        <f t="shared" si="7"/>
        <v>0</v>
      </c>
      <c r="I36" s="124">
        <f t="shared" si="7"/>
        <v>0</v>
      </c>
      <c r="J36" s="124">
        <f t="shared" si="7"/>
        <v>0</v>
      </c>
      <c r="K36" s="124">
        <f t="shared" si="7"/>
        <v>0</v>
      </c>
      <c r="L36" s="125">
        <f t="shared" si="7"/>
        <v>0</v>
      </c>
      <c r="M36" s="126">
        <f t="shared" si="7"/>
        <v>0.12402911634337765</v>
      </c>
      <c r="N36" s="124">
        <f t="shared" si="7"/>
        <v>0</v>
      </c>
      <c r="O36" s="124"/>
      <c r="P36" s="102">
        <f>+P35/P$6</f>
        <v>0.006965899637373536</v>
      </c>
      <c r="Q36" s="114"/>
    </row>
    <row r="37" spans="1:17" s="35" customFormat="1" ht="23.25" thickBot="1">
      <c r="A37" s="115" t="s">
        <v>55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7">
        <v>1</v>
      </c>
      <c r="N37" s="116"/>
      <c r="O37" s="116"/>
      <c r="P37" s="108">
        <f>SUM(B37:O37)</f>
        <v>1</v>
      </c>
      <c r="Q37" s="114"/>
    </row>
    <row r="38" spans="1:17" s="35" customFormat="1" ht="30" customHeight="1">
      <c r="A38" s="20" t="s">
        <v>66</v>
      </c>
      <c r="B38" s="36"/>
      <c r="C38" s="36"/>
      <c r="D38" s="36"/>
      <c r="E38" s="36"/>
      <c r="F38" s="36"/>
      <c r="G38" s="36"/>
      <c r="H38" s="111"/>
      <c r="I38" s="36"/>
      <c r="J38" s="36"/>
      <c r="K38" s="112"/>
      <c r="L38" s="33"/>
      <c r="M38" s="113">
        <f>+'OTROS ESPACIOS'!B4+'OTROS ESPACIOS'!B18</f>
        <v>1756</v>
      </c>
      <c r="N38" s="112"/>
      <c r="O38" s="112"/>
      <c r="P38" s="84">
        <f>SUM(B38:O38)</f>
        <v>1756</v>
      </c>
      <c r="Q38" s="114"/>
    </row>
    <row r="39" spans="1:17" s="35" customFormat="1" ht="13.5" thickBot="1">
      <c r="A39" s="97" t="s">
        <v>11</v>
      </c>
      <c r="B39" s="124">
        <f aca="true" t="shared" si="8" ref="B39:K39">+B38/B$6</f>
        <v>0</v>
      </c>
      <c r="C39" s="124">
        <f t="shared" si="8"/>
        <v>0</v>
      </c>
      <c r="D39" s="124">
        <f t="shared" si="8"/>
        <v>0</v>
      </c>
      <c r="E39" s="124">
        <f t="shared" si="8"/>
        <v>0</v>
      </c>
      <c r="F39" s="124">
        <f t="shared" si="8"/>
        <v>0</v>
      </c>
      <c r="G39" s="124">
        <f t="shared" si="8"/>
        <v>0</v>
      </c>
      <c r="H39" s="124">
        <f t="shared" si="8"/>
        <v>0</v>
      </c>
      <c r="I39" s="124">
        <f t="shared" si="8"/>
        <v>0</v>
      </c>
      <c r="J39" s="124">
        <f t="shared" si="8"/>
        <v>0</v>
      </c>
      <c r="K39" s="124">
        <f t="shared" si="8"/>
        <v>0</v>
      </c>
      <c r="L39" s="125">
        <f>+L38/L$6</f>
        <v>0</v>
      </c>
      <c r="M39" s="126">
        <f>+M38/M$6</f>
        <v>0.44630149241592454</v>
      </c>
      <c r="N39" s="124">
        <f>+N38/N$6</f>
        <v>0</v>
      </c>
      <c r="O39" s="124"/>
      <c r="P39" s="102">
        <f>+P38/P$6</f>
        <v>0.02506581918694248</v>
      </c>
      <c r="Q39" s="114"/>
    </row>
    <row r="40" spans="1:17" s="35" customFormat="1" ht="23.25" thickBot="1">
      <c r="A40" s="115" t="s">
        <v>58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>
        <v>2</v>
      </c>
      <c r="N40" s="116"/>
      <c r="O40" s="116"/>
      <c r="P40" s="118">
        <f>SUM(B40:O40)</f>
        <v>2</v>
      </c>
      <c r="Q40" s="114"/>
    </row>
    <row r="42" ht="12.75">
      <c r="A42" s="10" t="s">
        <v>80</v>
      </c>
    </row>
    <row r="43" ht="12.75">
      <c r="A43" s="10" t="s">
        <v>26</v>
      </c>
    </row>
    <row r="44" ht="12.75">
      <c r="A44" s="52" t="s">
        <v>70</v>
      </c>
    </row>
    <row r="46" spans="1:6" ht="12.75">
      <c r="A46" s="10" t="s">
        <v>71</v>
      </c>
      <c r="F46" s="10">
        <v>31.56</v>
      </c>
    </row>
    <row r="48" spans="3:10" ht="75">
      <c r="C48" s="131" t="s">
        <v>81</v>
      </c>
      <c r="D48" s="132" t="s">
        <v>82</v>
      </c>
      <c r="E48" s="132" t="s">
        <v>83</v>
      </c>
      <c r="F48" s="132" t="s">
        <v>84</v>
      </c>
      <c r="G48" s="131" t="s">
        <v>85</v>
      </c>
      <c r="I48">
        <v>10431</v>
      </c>
      <c r="J48" s="52" t="s">
        <v>96</v>
      </c>
    </row>
    <row r="49" spans="3:7" ht="140.25">
      <c r="C49" s="133" t="s">
        <v>86</v>
      </c>
      <c r="D49" s="134">
        <v>1.3</v>
      </c>
      <c r="E49" s="135">
        <v>10499</v>
      </c>
      <c r="F49" s="136">
        <v>1.0292128222723262</v>
      </c>
      <c r="G49" s="137" t="s">
        <v>87</v>
      </c>
    </row>
    <row r="50" spans="3:7" ht="63.75">
      <c r="C50" s="133" t="s">
        <v>88</v>
      </c>
      <c r="D50" s="134">
        <v>2.5</v>
      </c>
      <c r="E50" s="135">
        <v>766</v>
      </c>
      <c r="F50" s="136">
        <v>0.07509067738457013</v>
      </c>
      <c r="G50" s="138" t="s">
        <v>89</v>
      </c>
    </row>
    <row r="51" spans="3:7" ht="63.75">
      <c r="C51" s="133" t="s">
        <v>90</v>
      </c>
      <c r="D51" s="134">
        <v>2.5</v>
      </c>
      <c r="E51" s="135">
        <v>5216</v>
      </c>
      <c r="F51" s="136">
        <v>0.5113224193706499</v>
      </c>
      <c r="G51" s="138" t="s">
        <v>89</v>
      </c>
    </row>
    <row r="52" spans="3:7" ht="12.75">
      <c r="C52" s="133" t="s">
        <v>91</v>
      </c>
      <c r="D52" s="134">
        <v>1</v>
      </c>
      <c r="E52" s="135">
        <v>2419</v>
      </c>
      <c r="F52" s="136">
        <v>0.23713361435153416</v>
      </c>
      <c r="G52" s="133"/>
    </row>
    <row r="53" spans="3:7" ht="12.75">
      <c r="C53" s="133" t="s">
        <v>92</v>
      </c>
      <c r="D53" s="134">
        <v>1.4</v>
      </c>
      <c r="E53" s="135">
        <v>2525</v>
      </c>
      <c r="F53" s="136">
        <v>0.24752475247524752</v>
      </c>
      <c r="G53" s="133"/>
    </row>
    <row r="54" spans="3:7" ht="12.75">
      <c r="C54" s="133" t="s">
        <v>93</v>
      </c>
      <c r="D54" s="134">
        <v>0.26</v>
      </c>
      <c r="E54" s="135">
        <v>10231</v>
      </c>
      <c r="F54" s="136">
        <v>1.0029408881482207</v>
      </c>
      <c r="G54" s="133"/>
    </row>
    <row r="55" spans="3:7" ht="12.75">
      <c r="C55" s="133" t="s">
        <v>94</v>
      </c>
      <c r="D55" s="134">
        <v>1.07</v>
      </c>
      <c r="E55" s="135">
        <v>704</v>
      </c>
      <c r="F55" s="136">
        <v>0.06901284187824723</v>
      </c>
      <c r="G55" s="133"/>
    </row>
    <row r="56" spans="3:7" ht="51">
      <c r="C56" s="138" t="s">
        <v>95</v>
      </c>
      <c r="D56" s="134">
        <v>3.6</v>
      </c>
      <c r="E56" s="135">
        <v>1513</v>
      </c>
      <c r="F56" s="136">
        <v>3.8562885991569456</v>
      </c>
      <c r="G56" s="133"/>
    </row>
  </sheetData>
  <sheetProtection/>
  <printOptions horizontalCentered="1" verticalCentered="1"/>
  <pageMargins left="1.141732283464567" right="0.1968503937007874" top="0.1968503937007874" bottom="0" header="0" footer="0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J21" sqref="J21"/>
    </sheetView>
  </sheetViews>
  <sheetFormatPr defaultColWidth="11.421875" defaultRowHeight="12.75"/>
  <cols>
    <col min="1" max="1" width="48.421875" style="0" customWidth="1"/>
    <col min="2" max="3" width="14.421875" style="0" customWidth="1"/>
    <col min="4" max="4" width="12.421875" style="0" customWidth="1"/>
  </cols>
  <sheetData>
    <row r="1" spans="1:4" ht="15">
      <c r="A1" s="139" t="s">
        <v>27</v>
      </c>
      <c r="B1" s="139"/>
      <c r="C1" s="63"/>
      <c r="D1" s="63"/>
    </row>
    <row r="2" spans="1:4" ht="12.75">
      <c r="A2" s="40"/>
      <c r="B2" s="40"/>
      <c r="C2" s="40"/>
      <c r="D2" s="40"/>
    </row>
    <row r="3" spans="1:5" ht="30">
      <c r="A3" s="89" t="s">
        <v>28</v>
      </c>
      <c r="B3" s="88" t="s">
        <v>29</v>
      </c>
      <c r="C3" s="88" t="s">
        <v>56</v>
      </c>
      <c r="D3" s="88" t="s">
        <v>57</v>
      </c>
      <c r="E3" s="40"/>
    </row>
    <row r="4" spans="1:5" ht="15">
      <c r="A4" s="41" t="s">
        <v>30</v>
      </c>
      <c r="B4" s="46">
        <v>1500</v>
      </c>
      <c r="C4" s="42"/>
      <c r="D4" s="42"/>
      <c r="E4" s="40"/>
    </row>
    <row r="5" spans="1:5" ht="15">
      <c r="A5" s="41" t="s">
        <v>31</v>
      </c>
      <c r="B5" s="46">
        <v>102</v>
      </c>
      <c r="C5" s="42"/>
      <c r="D5" s="42"/>
      <c r="E5" s="40"/>
    </row>
    <row r="6" spans="1:5" ht="15">
      <c r="A6" s="43" t="s">
        <v>32</v>
      </c>
      <c r="B6" s="46">
        <v>488</v>
      </c>
      <c r="C6" s="42"/>
      <c r="D6" s="42"/>
      <c r="E6" s="40"/>
    </row>
    <row r="7" spans="1:5" ht="15">
      <c r="A7" s="54" t="s">
        <v>48</v>
      </c>
      <c r="B7" s="62"/>
      <c r="C7" s="53">
        <v>19000</v>
      </c>
      <c r="D7" s="53"/>
      <c r="E7" s="40"/>
    </row>
    <row r="8" spans="1:5" ht="30">
      <c r="A8" s="54" t="s">
        <v>49</v>
      </c>
      <c r="B8" s="62"/>
      <c r="C8" s="53">
        <v>7748</v>
      </c>
      <c r="D8" s="53"/>
      <c r="E8" s="40"/>
    </row>
    <row r="9" spans="1:6" ht="15">
      <c r="A9" s="60" t="s">
        <v>33</v>
      </c>
      <c r="B9" s="62"/>
      <c r="C9" s="53">
        <v>6047</v>
      </c>
      <c r="D9" s="53"/>
      <c r="E9" s="69">
        <v>13900</v>
      </c>
      <c r="F9" s="90" t="s">
        <v>51</v>
      </c>
    </row>
    <row r="10" spans="1:6" ht="15">
      <c r="A10" s="60" t="s">
        <v>34</v>
      </c>
      <c r="B10" s="62"/>
      <c r="C10" s="53">
        <v>2709.54</v>
      </c>
      <c r="D10" s="53"/>
      <c r="E10" s="69"/>
      <c r="F10" s="66"/>
    </row>
    <row r="11" spans="1:6" ht="15">
      <c r="A11" s="57" t="s">
        <v>35</v>
      </c>
      <c r="B11" s="59">
        <v>2550</v>
      </c>
      <c r="C11" s="58"/>
      <c r="D11" s="58">
        <v>1700000</v>
      </c>
      <c r="E11" s="70"/>
      <c r="F11" s="90" t="s">
        <v>47</v>
      </c>
    </row>
    <row r="12" spans="1:9" ht="15">
      <c r="A12" s="44" t="s">
        <v>36</v>
      </c>
      <c r="B12" s="46"/>
      <c r="C12" s="42"/>
      <c r="D12" s="42"/>
      <c r="E12" s="128">
        <v>381</v>
      </c>
      <c r="F12" s="66"/>
      <c r="I12" s="45"/>
    </row>
    <row r="13" spans="1:6" ht="15">
      <c r="A13" s="44" t="s">
        <v>42</v>
      </c>
      <c r="B13" s="46">
        <v>1588</v>
      </c>
      <c r="C13" s="42"/>
      <c r="D13" s="42"/>
      <c r="E13" s="69"/>
      <c r="F13" s="66"/>
    </row>
    <row r="14" spans="1:6" ht="15">
      <c r="A14" s="44" t="s">
        <v>73</v>
      </c>
      <c r="B14" s="120">
        <v>499.86</v>
      </c>
      <c r="C14" s="42"/>
      <c r="D14" s="42"/>
      <c r="E14" s="69"/>
      <c r="F14" s="66"/>
    </row>
    <row r="15" spans="1:6" ht="15">
      <c r="A15" s="57" t="s">
        <v>37</v>
      </c>
      <c r="B15" s="59"/>
      <c r="C15" s="58"/>
      <c r="D15" s="58">
        <v>95000</v>
      </c>
      <c r="E15" s="69">
        <v>9.5</v>
      </c>
      <c r="F15" s="66"/>
    </row>
    <row r="16" spans="1:6" ht="15">
      <c r="A16" s="44" t="s">
        <v>38</v>
      </c>
      <c r="B16" s="46">
        <f>737-B17</f>
        <v>548</v>
      </c>
      <c r="C16" s="46"/>
      <c r="D16" s="46"/>
      <c r="E16" s="91" t="s">
        <v>53</v>
      </c>
      <c r="F16" s="66"/>
    </row>
    <row r="17" spans="1:6" ht="15">
      <c r="A17" s="44" t="s">
        <v>54</v>
      </c>
      <c r="B17" s="46">
        <v>189</v>
      </c>
      <c r="C17" s="46"/>
      <c r="D17" s="46"/>
      <c r="E17" s="69"/>
      <c r="F17" s="66"/>
    </row>
    <row r="18" spans="1:5" ht="15">
      <c r="A18" s="44" t="s">
        <v>39</v>
      </c>
      <c r="B18" s="46">
        <v>256</v>
      </c>
      <c r="C18" s="46"/>
      <c r="D18" s="46"/>
      <c r="E18" s="40"/>
    </row>
    <row r="19" spans="1:5" ht="15">
      <c r="A19" s="61" t="s">
        <v>60</v>
      </c>
      <c r="B19" s="62"/>
      <c r="C19" s="62">
        <v>3465</v>
      </c>
      <c r="D19" s="62"/>
      <c r="E19" s="40"/>
    </row>
    <row r="20" spans="1:5" ht="15">
      <c r="A20" s="57" t="s">
        <v>61</v>
      </c>
      <c r="B20" s="59"/>
      <c r="C20" s="59"/>
      <c r="D20" s="59">
        <v>9110</v>
      </c>
      <c r="E20" s="40"/>
    </row>
    <row r="21" spans="1:5" ht="12.75">
      <c r="A21" s="47" t="s">
        <v>40</v>
      </c>
      <c r="B21" s="48">
        <f>+B4+B5+B6+B11+B13+B14+B16+B17+B18</f>
        <v>7720.86</v>
      </c>
      <c r="C21" s="48"/>
      <c r="D21" s="48"/>
      <c r="E21" s="40"/>
    </row>
    <row r="22" spans="1:5" ht="12.75">
      <c r="A22" s="50" t="s">
        <v>41</v>
      </c>
      <c r="B22" s="51"/>
      <c r="C22" s="51">
        <f>SUM(C4:C20)</f>
        <v>38969.54</v>
      </c>
      <c r="D22" s="51"/>
      <c r="E22" s="40"/>
    </row>
    <row r="23" spans="1:4" ht="12.75">
      <c r="A23" s="55" t="s">
        <v>50</v>
      </c>
      <c r="B23" s="56"/>
      <c r="C23" s="56"/>
      <c r="D23" s="56">
        <f>+D11+D15+D20</f>
        <v>1804110</v>
      </c>
    </row>
    <row r="25" spans="6:9" ht="12.75">
      <c r="F25" s="127">
        <f>+C9+C10+C19</f>
        <v>12221.54</v>
      </c>
      <c r="G25" s="32" t="s">
        <v>72</v>
      </c>
      <c r="H25" s="32"/>
      <c r="I25" s="32"/>
    </row>
    <row r="26" spans="1:2" ht="12.75">
      <c r="A26" t="s">
        <v>69</v>
      </c>
      <c r="B26">
        <v>820.01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planeacion</dc:creator>
  <cp:keywords/>
  <dc:description/>
  <cp:lastModifiedBy>Sistemas</cp:lastModifiedBy>
  <cp:lastPrinted>2014-05-06T15:22:45Z</cp:lastPrinted>
  <dcterms:created xsi:type="dcterms:W3CDTF">2007-04-12T20:38:03Z</dcterms:created>
  <dcterms:modified xsi:type="dcterms:W3CDTF">2016-01-21T22:50:37Z</dcterms:modified>
  <cp:category/>
  <cp:version/>
  <cp:contentType/>
  <cp:contentStatus/>
</cp:coreProperties>
</file>